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上田個人\ブログ2023年11月スタート\有料版\"/>
    </mc:Choice>
  </mc:AlternateContent>
  <xr:revisionPtr revIDLastSave="0" documentId="8_{FEAAF43C-36F0-4440-8819-DCCEDE00A4CA}" xr6:coauthVersionLast="47" xr6:coauthVersionMax="47" xr10:uidLastSave="{00000000-0000-0000-0000-000000000000}"/>
  <bookViews>
    <workbookView xWindow="780" yWindow="780" windowWidth="15345" windowHeight="12975" xr2:uid="{00000000-000D-0000-FFFF-FFFF00000000}"/>
  </bookViews>
  <sheets>
    <sheet name="入力" sheetId="1" r:id="rId1"/>
    <sheet name="計算" sheetId="2" r:id="rId2"/>
    <sheet name="レポート（貼り付け用）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C11" i="3"/>
  <c r="C10" i="3"/>
  <c r="C8" i="3"/>
  <c r="C7" i="3"/>
  <c r="C6" i="3"/>
  <c r="C4" i="3"/>
  <c r="C3" i="3"/>
  <c r="B5" i="2"/>
  <c r="B8" i="2" s="1"/>
  <c r="B11" i="2" s="1"/>
  <c r="C14" i="3" s="1"/>
  <c r="B4" i="2"/>
  <c r="E3" i="2"/>
  <c r="B3" i="2"/>
  <c r="B14" i="2" s="1"/>
  <c r="C19" i="3" s="1"/>
  <c r="B7" i="2" l="1"/>
  <c r="B10" i="2" s="1"/>
  <c r="C13" i="3" l="1"/>
  <c r="B12" i="2"/>
  <c r="E4" i="2" l="1"/>
  <c r="C17" i="3" s="1"/>
  <c r="C15" i="3"/>
</calcChain>
</file>

<file path=xl/sharedStrings.xml><?xml version="1.0" encoding="utf-8"?>
<sst xmlns="http://schemas.openxmlformats.org/spreadsheetml/2006/main" count="42" uniqueCount="34">
  <si>
    <t>曲げ＋ねじり 合成応力（ミーゼス）計算ツール（自動計算）</t>
  </si>
  <si>
    <t>※単位：入力は N·m、計算は N·mm・MPa（= N/mm²）で行います。</t>
  </si>
  <si>
    <t>案件名</t>
  </si>
  <si>
    <t>設計者</t>
  </si>
  <si>
    <t>曲げモーメント M [N·m]</t>
  </si>
  <si>
    <t>例）軸の最大曲げM</t>
  </si>
  <si>
    <t>ねじりトルク T [N·m]</t>
  </si>
  <si>
    <t>例）起動/最大トルクT</t>
  </si>
  <si>
    <t>軸径 d [mm]（中実）</t>
  </si>
  <si>
    <t>キー溝ありは別途低減検討</t>
  </si>
  <si>
    <t>材料の降伏点（耐力） σy [MPa]</t>
  </si>
  <si>
    <t>例）S45C、SCM等は資料参照</t>
  </si>
  <si>
    <t>安全率 n</t>
  </si>
  <si>
    <t>静的の目安 2〜3</t>
  </si>
  <si>
    <t>計算結果（中実円軸）</t>
  </si>
  <si>
    <t>曲げモーメント M [N·mm]</t>
  </si>
  <si>
    <t>許容相当応力 σallow [MPa] = σy / n</t>
  </si>
  <si>
    <t>ねじりトルク T [N·mm]</t>
  </si>
  <si>
    <t>判定（OK/NG）</t>
  </si>
  <si>
    <t>軸径 d [mm]</t>
  </si>
  <si>
    <t>断面係数 Z [mm³]（中実円）</t>
  </si>
  <si>
    <t>極断面係数 Zp [mm³]（中実円）</t>
  </si>
  <si>
    <t>曲げ応力 σ [MPa]</t>
  </si>
  <si>
    <t>ねじり応力 τ [MPa]</t>
  </si>
  <si>
    <t>合成応力（ミーゼス）σe [MPa]</t>
  </si>
  <si>
    <t>必要最小軸径 d_req [mm]（σe≤σallow）</t>
  </si>
  <si>
    <t>メモ</t>
  </si>
  <si>
    <t>・段差/キー溝/切欠きがある場合は応力集中係数Ktを別途考慮してください。</t>
  </si>
  <si>
    <t>設計メモ（社内資料・報告書へコピペ用）</t>
  </si>
  <si>
    <t>材料 σy [MPa]</t>
  </si>
  <si>
    <t>合成応力 σe [MPa]</t>
  </si>
  <si>
    <t>許容相当応力 σallow [MPa]</t>
  </si>
  <si>
    <t>判定</t>
  </si>
  <si>
    <t>必要最小軸径 d_req 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</si>
</sst>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sz val="9"/>
      <color rgb="FF55555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DE7"/>
      </patternFill>
    </fill>
    <fill>
      <patternFill patternType="solid">
        <fgColor rgb="FFD9E8FF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3" fillId="3" borderId="1" xfId="0" applyFont="1" applyFill="1" applyBorder="1"/>
    <xf numFmtId="0" fontId="0" fillId="4" borderId="1" xfId="0" applyFill="1" applyBorder="1"/>
    <xf numFmtId="0" fontId="0" fillId="0" borderId="1" xfId="0" applyBorder="1"/>
    <xf numFmtId="0" fontId="2" fillId="0" borderId="0" xfId="0" applyFont="1"/>
    <xf numFmtId="0" fontId="0" fillId="0" borderId="0" xfId="0"/>
    <xf numFmtId="0" fontId="1" fillId="0" borderId="0" xfId="0" applyFont="1"/>
    <xf numFmtId="0" fontId="4" fillId="0" borderId="0" xfId="0" applyFont="1"/>
  </cellXfs>
  <cellStyles count="1">
    <cellStyle name="標準" xfId="0" builtinId="0"/>
  </cellStyles>
  <dxfs count="2"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sqref="A1:F1"/>
    </sheetView>
  </sheetViews>
  <sheetFormatPr defaultRowHeight="13.5" x14ac:dyDescent="0.15"/>
  <cols>
    <col min="1" max="1" width="36" customWidth="1"/>
    <col min="2" max="2" width="18" customWidth="1"/>
    <col min="3" max="3" width="4" customWidth="1"/>
    <col min="4" max="4" width="46" customWidth="1"/>
    <col min="5" max="5" width="4" customWidth="1"/>
    <col min="6" max="6" width="10" customWidth="1"/>
  </cols>
  <sheetData>
    <row r="1" spans="1:6" ht="17.25" x14ac:dyDescent="0.2">
      <c r="A1" s="9" t="s">
        <v>0</v>
      </c>
      <c r="B1" s="8"/>
      <c r="C1" s="8"/>
      <c r="D1" s="8"/>
      <c r="E1" s="8"/>
      <c r="F1" s="8"/>
    </row>
    <row r="2" spans="1:6" x14ac:dyDescent="0.15">
      <c r="A2" s="7" t="s">
        <v>1</v>
      </c>
      <c r="B2" s="8"/>
      <c r="C2" s="8"/>
      <c r="D2" s="8"/>
      <c r="E2" s="8"/>
      <c r="F2" s="8"/>
    </row>
    <row r="4" spans="1:6" x14ac:dyDescent="0.15">
      <c r="A4" s="2" t="s">
        <v>2</v>
      </c>
      <c r="B4" s="3"/>
    </row>
    <row r="5" spans="1:6" x14ac:dyDescent="0.15">
      <c r="A5" s="2" t="s">
        <v>3</v>
      </c>
      <c r="B5" s="3"/>
    </row>
    <row r="7" spans="1:6" x14ac:dyDescent="0.15">
      <c r="A7" s="2" t="s">
        <v>4</v>
      </c>
      <c r="B7" s="3">
        <v>120</v>
      </c>
      <c r="D7" s="1" t="s">
        <v>5</v>
      </c>
    </row>
    <row r="8" spans="1:6" x14ac:dyDescent="0.15">
      <c r="A8" s="2" t="s">
        <v>6</v>
      </c>
      <c r="B8" s="3">
        <v>80</v>
      </c>
      <c r="D8" s="1" t="s">
        <v>7</v>
      </c>
    </row>
    <row r="9" spans="1:6" x14ac:dyDescent="0.15">
      <c r="A9" s="2" t="s">
        <v>8</v>
      </c>
      <c r="B9" s="3">
        <v>25</v>
      </c>
      <c r="D9" s="1" t="s">
        <v>9</v>
      </c>
    </row>
    <row r="11" spans="1:6" x14ac:dyDescent="0.15">
      <c r="A11" s="2" t="s">
        <v>10</v>
      </c>
      <c r="B11" s="3">
        <v>355</v>
      </c>
      <c r="D11" s="1" t="s">
        <v>11</v>
      </c>
    </row>
    <row r="12" spans="1:6" x14ac:dyDescent="0.15">
      <c r="A12" s="2" t="s">
        <v>12</v>
      </c>
      <c r="B12" s="3">
        <v>2</v>
      </c>
      <c r="D12" s="1" t="s">
        <v>13</v>
      </c>
    </row>
  </sheetData>
  <mergeCells count="2">
    <mergeCell ref="A2:F2"/>
    <mergeCell ref="A1:F1"/>
  </mergeCells>
  <phoneticPr fontId="5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sqref="A1:F1"/>
    </sheetView>
  </sheetViews>
  <sheetFormatPr defaultRowHeight="13.5" x14ac:dyDescent="0.15"/>
  <cols>
    <col min="1" max="1" width="36" customWidth="1"/>
    <col min="2" max="2" width="22" customWidth="1"/>
    <col min="3" max="3" width="4" customWidth="1"/>
    <col min="4" max="4" width="38" customWidth="1"/>
    <col min="5" max="5" width="18" customWidth="1"/>
    <col min="6" max="6" width="10" customWidth="1"/>
  </cols>
  <sheetData>
    <row r="1" spans="1:6" ht="15" x14ac:dyDescent="0.15">
      <c r="A1" s="10" t="s">
        <v>14</v>
      </c>
      <c r="B1" s="8"/>
      <c r="C1" s="8"/>
      <c r="D1" s="8"/>
      <c r="E1" s="8"/>
      <c r="F1" s="8"/>
    </row>
    <row r="3" spans="1:6" x14ac:dyDescent="0.15">
      <c r="A3" s="4" t="s">
        <v>15</v>
      </c>
      <c r="B3" s="5">
        <f>入力!B7*1000</f>
        <v>120000</v>
      </c>
      <c r="D3" s="4" t="s">
        <v>16</v>
      </c>
      <c r="E3" s="5">
        <f>入力!B11/入力!B12</f>
        <v>177.5</v>
      </c>
    </row>
    <row r="4" spans="1:6" x14ac:dyDescent="0.15">
      <c r="A4" s="4" t="s">
        <v>17</v>
      </c>
      <c r="B4" s="5">
        <f>入力!B8*1000</f>
        <v>80000</v>
      </c>
      <c r="D4" s="4" t="s">
        <v>18</v>
      </c>
      <c r="E4" s="5" t="str">
        <f>IF(B12&lt;=E3,"OK","NG")</f>
        <v>OK</v>
      </c>
    </row>
    <row r="5" spans="1:6" x14ac:dyDescent="0.15">
      <c r="A5" s="4" t="s">
        <v>19</v>
      </c>
      <c r="B5" s="5">
        <f>入力!B9</f>
        <v>25</v>
      </c>
    </row>
    <row r="7" spans="1:6" x14ac:dyDescent="0.15">
      <c r="A7" s="4" t="s">
        <v>20</v>
      </c>
      <c r="B7" s="5">
        <f>PI()*B5^3/32</f>
        <v>1533.9807878856411</v>
      </c>
    </row>
    <row r="8" spans="1:6" x14ac:dyDescent="0.15">
      <c r="A8" s="4" t="s">
        <v>21</v>
      </c>
      <c r="B8" s="5">
        <f>PI()*B5^3/16</f>
        <v>3067.9615757712822</v>
      </c>
    </row>
    <row r="10" spans="1:6" x14ac:dyDescent="0.15">
      <c r="A10" s="4" t="s">
        <v>22</v>
      </c>
      <c r="B10" s="5">
        <f>B3/B7</f>
        <v>78.227837628528405</v>
      </c>
    </row>
    <row r="11" spans="1:6" x14ac:dyDescent="0.15">
      <c r="A11" s="4" t="s">
        <v>23</v>
      </c>
      <c r="B11" s="5">
        <f>B4/B8</f>
        <v>26.075945876176135</v>
      </c>
    </row>
    <row r="12" spans="1:6" x14ac:dyDescent="0.15">
      <c r="A12" s="4" t="s">
        <v>24</v>
      </c>
      <c r="B12" s="5">
        <f>SQRT(B10^2+3*B11^2)</f>
        <v>90.329726225906413</v>
      </c>
    </row>
    <row r="14" spans="1:6" x14ac:dyDescent="0.15">
      <c r="A14" s="4" t="s">
        <v>25</v>
      </c>
      <c r="B14" s="5">
        <f>(SQRT((32*B3)^2+3*(16*B4)^2)/(PI()*E3))^(1/3)</f>
        <v>19.959551925484234</v>
      </c>
    </row>
    <row r="16" spans="1:6" x14ac:dyDescent="0.15">
      <c r="A16" t="s">
        <v>26</v>
      </c>
      <c r="B16" s="7" t="s">
        <v>27</v>
      </c>
      <c r="C16" s="8"/>
      <c r="D16" s="8"/>
      <c r="E16" s="8"/>
      <c r="F16" s="8"/>
    </row>
  </sheetData>
  <mergeCells count="2">
    <mergeCell ref="B16:F16"/>
    <mergeCell ref="A1:F1"/>
  </mergeCells>
  <phoneticPr fontId="5"/>
  <conditionalFormatting sqref="E4">
    <cfRule type="expression" dxfId="1" priority="1">
      <formula>E4="OK"</formula>
    </cfRule>
    <cfRule type="expression" dxfId="0" priority="2">
      <formula>E4="NG"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sqref="A1:F1"/>
    </sheetView>
  </sheetViews>
  <sheetFormatPr defaultRowHeight="13.5" x14ac:dyDescent="0.15"/>
  <cols>
    <col min="1" max="1" width="34" customWidth="1"/>
    <col min="2" max="2" width="2" customWidth="1"/>
    <col min="3" max="3" width="28" customWidth="1"/>
    <col min="4" max="4" width="2" customWidth="1"/>
    <col min="5" max="5" width="18" customWidth="1"/>
    <col min="6" max="6" width="10" customWidth="1"/>
  </cols>
  <sheetData>
    <row r="1" spans="1:6" ht="15" x14ac:dyDescent="0.15">
      <c r="A1" s="10" t="s">
        <v>28</v>
      </c>
      <c r="B1" s="8"/>
      <c r="C1" s="8"/>
      <c r="D1" s="8"/>
      <c r="E1" s="8"/>
      <c r="F1" s="8"/>
    </row>
    <row r="3" spans="1:6" x14ac:dyDescent="0.15">
      <c r="A3" s="4" t="s">
        <v>2</v>
      </c>
      <c r="C3" s="6">
        <f>入力!B4</f>
        <v>0</v>
      </c>
    </row>
    <row r="4" spans="1:6" x14ac:dyDescent="0.15">
      <c r="A4" s="4" t="s">
        <v>3</v>
      </c>
      <c r="C4" s="6">
        <f>入力!B5</f>
        <v>0</v>
      </c>
    </row>
    <row r="6" spans="1:6" x14ac:dyDescent="0.15">
      <c r="A6" s="4" t="s">
        <v>4</v>
      </c>
      <c r="C6" s="6">
        <f>入力!B7</f>
        <v>120</v>
      </c>
    </row>
    <row r="7" spans="1:6" x14ac:dyDescent="0.15">
      <c r="A7" s="4" t="s">
        <v>6</v>
      </c>
      <c r="C7" s="6">
        <f>入力!B8</f>
        <v>80</v>
      </c>
    </row>
    <row r="8" spans="1:6" x14ac:dyDescent="0.15">
      <c r="A8" s="4" t="s">
        <v>19</v>
      </c>
      <c r="C8" s="6">
        <f>入力!B9</f>
        <v>25</v>
      </c>
    </row>
    <row r="10" spans="1:6" x14ac:dyDescent="0.15">
      <c r="A10" s="4" t="s">
        <v>29</v>
      </c>
      <c r="C10" s="6">
        <f>入力!B11</f>
        <v>355</v>
      </c>
    </row>
    <row r="11" spans="1:6" x14ac:dyDescent="0.15">
      <c r="A11" s="4" t="s">
        <v>12</v>
      </c>
      <c r="C11" s="6">
        <f>入力!B12</f>
        <v>2</v>
      </c>
    </row>
    <row r="13" spans="1:6" x14ac:dyDescent="0.15">
      <c r="A13" s="4" t="s">
        <v>22</v>
      </c>
      <c r="C13" s="6">
        <f>計算!B10</f>
        <v>78.227837628528405</v>
      </c>
    </row>
    <row r="14" spans="1:6" x14ac:dyDescent="0.15">
      <c r="A14" s="4" t="s">
        <v>23</v>
      </c>
      <c r="C14" s="6">
        <f>計算!B11</f>
        <v>26.075945876176135</v>
      </c>
    </row>
    <row r="15" spans="1:6" x14ac:dyDescent="0.15">
      <c r="A15" s="4" t="s">
        <v>30</v>
      </c>
      <c r="C15" s="6">
        <f>計算!B12</f>
        <v>90.329726225906413</v>
      </c>
    </row>
    <row r="16" spans="1:6" x14ac:dyDescent="0.15">
      <c r="A16" s="4" t="s">
        <v>31</v>
      </c>
      <c r="C16" s="6">
        <f>計算!E3</f>
        <v>177.5</v>
      </c>
    </row>
    <row r="17" spans="1:3" x14ac:dyDescent="0.15">
      <c r="A17" s="4" t="s">
        <v>32</v>
      </c>
      <c r="C17" s="6" t="str">
        <f>計算!E4</f>
        <v>OK</v>
      </c>
    </row>
    <row r="19" spans="1:3" x14ac:dyDescent="0.15">
      <c r="A19" s="4" t="s">
        <v>33</v>
      </c>
      <c r="C19" s="6">
        <f>計算!B14</f>
        <v>19.959551925484234</v>
      </c>
    </row>
  </sheetData>
  <mergeCells count="1">
    <mergeCell ref="A1:F1"/>
  </mergeCells>
  <phoneticPr fontId="5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</vt:lpstr>
      <vt:lpstr>計算</vt:lpstr>
      <vt:lpstr>レポート（貼り付け用）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義孝 上田</cp:lastModifiedBy>
  <dcterms:created xsi:type="dcterms:W3CDTF">2025-12-22T10:34:30Z</dcterms:created>
  <dcterms:modified xsi:type="dcterms:W3CDTF">2025-12-22T10:53:16Z</dcterms:modified>
</cp:coreProperties>
</file>